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inkec/Downloads/"/>
    </mc:Choice>
  </mc:AlternateContent>
  <xr:revisionPtr revIDLastSave="0" documentId="13_ncr:1_{75CB857D-011A-594E-A281-748613EB1310}" xr6:coauthVersionLast="46" xr6:coauthVersionMax="46" xr10:uidLastSave="{00000000-0000-0000-0000-000000000000}"/>
  <bookViews>
    <workbookView xWindow="0" yWindow="500" windowWidth="28800" windowHeight="16080" activeTab="1" xr2:uid="{E5058E69-C877-45A8-A7C2-92D12C77A2FF}"/>
  </bookViews>
  <sheets>
    <sheet name="Hilton financials" sheetId="1" r:id="rId1"/>
    <sheet name="Property summary 2020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C17" i="3"/>
  <c r="B17" i="3"/>
  <c r="C16" i="3"/>
  <c r="B40" i="1"/>
  <c r="C54" i="1"/>
  <c r="B54" i="1"/>
  <c r="I24" i="1"/>
  <c r="H5" i="1"/>
  <c r="K5" i="1" s="1"/>
  <c r="K4" i="1"/>
  <c r="K8" i="1"/>
  <c r="K9" i="1"/>
  <c r="K11" i="1"/>
  <c r="K12" i="1"/>
  <c r="K13" i="1"/>
  <c r="K14" i="1"/>
  <c r="K16" i="1"/>
  <c r="K3" i="1"/>
  <c r="E4" i="1"/>
  <c r="E5" i="1"/>
  <c r="E6" i="1"/>
  <c r="E7" i="1"/>
  <c r="E8" i="1"/>
  <c r="E9" i="1"/>
  <c r="E10" i="1"/>
  <c r="E11" i="1"/>
  <c r="E12" i="1"/>
  <c r="E13" i="1"/>
  <c r="E14" i="1"/>
  <c r="E16" i="1"/>
  <c r="E18" i="1"/>
  <c r="E19" i="1"/>
  <c r="E20" i="1"/>
  <c r="E21" i="1"/>
  <c r="E23" i="1"/>
  <c r="E24" i="1"/>
  <c r="E25" i="1"/>
  <c r="E26" i="1"/>
  <c r="E27" i="1"/>
  <c r="H24" i="1" l="1"/>
  <c r="J24" i="1" s="1"/>
  <c r="J11" i="1"/>
  <c r="J12" i="1"/>
  <c r="J13" i="1"/>
  <c r="J14" i="1"/>
  <c r="J16" i="1"/>
  <c r="J4" i="1"/>
  <c r="J5" i="1"/>
  <c r="J8" i="1"/>
  <c r="J9" i="1"/>
  <c r="B16" i="3" s="1"/>
  <c r="J3" i="1"/>
  <c r="D5" i="1"/>
  <c r="D6" i="1"/>
  <c r="D7" i="1"/>
  <c r="D8" i="1"/>
  <c r="D10" i="1"/>
  <c r="D11" i="1"/>
  <c r="D12" i="1"/>
  <c r="D13" i="1"/>
  <c r="D14" i="1"/>
  <c r="D18" i="1"/>
  <c r="D19" i="1"/>
  <c r="D20" i="1"/>
  <c r="D21" i="1"/>
  <c r="D23" i="1"/>
  <c r="D24" i="1"/>
  <c r="D25" i="1"/>
  <c r="D26" i="1"/>
  <c r="D4" i="1"/>
  <c r="B9" i="3"/>
  <c r="C9" i="3"/>
  <c r="D9" i="3"/>
  <c r="B4" i="3"/>
  <c r="C4" i="3"/>
  <c r="D4" i="3"/>
  <c r="C13" i="3"/>
  <c r="D13" i="3"/>
  <c r="B13" i="3"/>
  <c r="D12" i="3"/>
  <c r="C12" i="3"/>
  <c r="B12" i="3"/>
  <c r="B37" i="1" l="1"/>
  <c r="C37" i="1"/>
  <c r="B57" i="1"/>
  <c r="I25" i="1"/>
  <c r="H25" i="1"/>
  <c r="I23" i="1"/>
  <c r="H23" i="1"/>
  <c r="I21" i="1"/>
  <c r="H21" i="1"/>
  <c r="B55" i="1"/>
  <c r="J21" i="1" l="1"/>
  <c r="J23" i="1"/>
  <c r="J25" i="1"/>
  <c r="B3" i="1"/>
  <c r="B38" i="1" s="1"/>
  <c r="C3" i="1"/>
  <c r="C38" i="1" s="1"/>
  <c r="C15" i="1"/>
  <c r="B41" i="1"/>
  <c r="C55" i="1"/>
  <c r="C50" i="1"/>
  <c r="B50" i="1"/>
  <c r="C48" i="1"/>
  <c r="C49" i="1" s="1"/>
  <c r="B48" i="1"/>
  <c r="B49" i="1" s="1"/>
  <c r="C39" i="1"/>
  <c r="B39" i="1"/>
  <c r="B34" i="1"/>
  <c r="I17" i="1"/>
  <c r="H17" i="1"/>
  <c r="I15" i="1"/>
  <c r="H15" i="1"/>
  <c r="I10" i="1"/>
  <c r="I6" i="1"/>
  <c r="H6" i="1"/>
  <c r="C22" i="1"/>
  <c r="C17" i="1" s="1"/>
  <c r="B22" i="1"/>
  <c r="K6" i="1" l="1"/>
  <c r="E22" i="1"/>
  <c r="K10" i="1"/>
  <c r="D3" i="1"/>
  <c r="E3" i="1"/>
  <c r="J17" i="1"/>
  <c r="K17" i="1"/>
  <c r="K15" i="1"/>
  <c r="D15" i="1"/>
  <c r="E15" i="1"/>
  <c r="J10" i="1"/>
  <c r="J6" i="1"/>
  <c r="B56" i="1"/>
  <c r="D22" i="1"/>
  <c r="J15" i="1"/>
  <c r="B44" i="1"/>
  <c r="B45" i="1" s="1"/>
  <c r="H22" i="1"/>
  <c r="I7" i="1"/>
  <c r="I22" i="1"/>
  <c r="B17" i="1"/>
  <c r="C35" i="1"/>
  <c r="C41" i="1"/>
  <c r="C56" i="1"/>
  <c r="B35" i="1"/>
  <c r="C40" i="1"/>
  <c r="E38" i="1" s="1"/>
  <c r="C44" i="1"/>
  <c r="C45" i="1" s="1"/>
  <c r="H7" i="1"/>
  <c r="K7" i="1" l="1"/>
  <c r="D17" i="1"/>
  <c r="E17" i="1"/>
  <c r="J7" i="1"/>
  <c r="J22" i="1"/>
</calcChain>
</file>

<file path=xl/sharedStrings.xml><?xml version="1.0" encoding="utf-8"?>
<sst xmlns="http://schemas.openxmlformats.org/spreadsheetml/2006/main" count="96" uniqueCount="88">
  <si>
    <t>Assets</t>
  </si>
  <si>
    <t>Prepaid expense</t>
  </si>
  <si>
    <t>Others</t>
  </si>
  <si>
    <t>Fixed Assets</t>
  </si>
  <si>
    <t>Tangible Fixed Assets (Net PPE)</t>
  </si>
  <si>
    <t>Intangible Fixed Assets and Goodwill</t>
  </si>
  <si>
    <t>Long term Investments</t>
  </si>
  <si>
    <t>Other Fixed Assets</t>
  </si>
  <si>
    <t>Total Assets</t>
  </si>
  <si>
    <t>Liabilities &amp; Equity</t>
  </si>
  <si>
    <t xml:space="preserve">  Total Current Liabilities</t>
  </si>
  <si>
    <t xml:space="preserve"> Total Non Current Liabilities</t>
  </si>
  <si>
    <t xml:space="preserve"> Total Long Term Debt</t>
  </si>
  <si>
    <t xml:space="preserve">   Other Non Current Liabilities</t>
  </si>
  <si>
    <t>Total Liabilities</t>
  </si>
  <si>
    <t xml:space="preserve"> Total Equity</t>
  </si>
  <si>
    <t>Comprehensive Income</t>
  </si>
  <si>
    <t>Retained Earnings (Accumulated Deficit)</t>
  </si>
  <si>
    <t>Capital (Common Stock)</t>
  </si>
  <si>
    <t xml:space="preserve">  Operating Revenue / Turnover</t>
  </si>
  <si>
    <t xml:space="preserve">   Sales (Revenues)</t>
  </si>
  <si>
    <t xml:space="preserve">  Costs of Goods Sold</t>
  </si>
  <si>
    <t xml:space="preserve">  Gross Profit</t>
  </si>
  <si>
    <t xml:space="preserve">    Gross profit % sales</t>
  </si>
  <si>
    <t xml:space="preserve">  Depreciation/Amortization</t>
  </si>
  <si>
    <t xml:space="preserve">    Operating profit % sales</t>
  </si>
  <si>
    <t>SG &amp;A</t>
  </si>
  <si>
    <t>EBITDA</t>
  </si>
  <si>
    <t xml:space="preserve">  P/L before Tax</t>
  </si>
  <si>
    <t xml:space="preserve">  Taxation</t>
  </si>
  <si>
    <t xml:space="preserve">  P/L after Tax</t>
  </si>
  <si>
    <t>Impact of taxes</t>
  </si>
  <si>
    <t>Financial Ratio</t>
  </si>
  <si>
    <t>Sales</t>
  </si>
  <si>
    <t>Sales growth</t>
  </si>
  <si>
    <t>Net assets</t>
  </si>
  <si>
    <t>Net assets growth</t>
  </si>
  <si>
    <t>Profitability</t>
  </si>
  <si>
    <t>ROE</t>
  </si>
  <si>
    <t>ROA</t>
  </si>
  <si>
    <t xml:space="preserve">   ROS</t>
  </si>
  <si>
    <t xml:space="preserve">   Assets turnover</t>
  </si>
  <si>
    <t>ROI</t>
  </si>
  <si>
    <t>Drivers of ROS</t>
  </si>
  <si>
    <t>Gross margin</t>
  </si>
  <si>
    <t>Residual margin</t>
  </si>
  <si>
    <t>Drivers of Assets turnover</t>
  </si>
  <si>
    <t>Working Capital</t>
  </si>
  <si>
    <t>WC turnover</t>
  </si>
  <si>
    <t>FA turnover</t>
  </si>
  <si>
    <t>Financial policy</t>
  </si>
  <si>
    <t>Leverage (rapporto di indebitamento)</t>
  </si>
  <si>
    <t>Current ratio</t>
  </si>
  <si>
    <t>Debt ratio</t>
  </si>
  <si>
    <t>September 30 ,2020</t>
  </si>
  <si>
    <t>September 30, 2019</t>
  </si>
  <si>
    <t>Current Assets</t>
  </si>
  <si>
    <t>Account receivable</t>
  </si>
  <si>
    <t xml:space="preserve">Cash &amp; Cash Equivalent </t>
  </si>
  <si>
    <t>September 30, 2020</t>
  </si>
  <si>
    <t>Balance sheet (m USD)</t>
  </si>
  <si>
    <t>Income statement (m USD)</t>
  </si>
  <si>
    <t>EBIT</t>
  </si>
  <si>
    <t>Net income/loss</t>
  </si>
  <si>
    <t>Revenues</t>
  </si>
  <si>
    <t>Gross Profit</t>
  </si>
  <si>
    <t>Operating Income</t>
  </si>
  <si>
    <t>Net income</t>
  </si>
  <si>
    <t>delta</t>
  </si>
  <si>
    <t>Short-term debt</t>
  </si>
  <si>
    <t>do it</t>
  </si>
  <si>
    <t>Debt ratio (2)- solvency</t>
  </si>
  <si>
    <t>Hilton Worldwide Holding Inc.</t>
  </si>
  <si>
    <t>Total number of rooms</t>
  </si>
  <si>
    <t>Owned/Leased</t>
  </si>
  <si>
    <t>Managed</t>
  </si>
  <si>
    <t>Franchised</t>
  </si>
  <si>
    <t>Properties</t>
  </si>
  <si>
    <t>Mariott Worldwide Holding Inc.</t>
  </si>
  <si>
    <t>Difference Total number of rooms</t>
  </si>
  <si>
    <t>Difference Properties</t>
  </si>
  <si>
    <t>MARIOTT to HILTON %</t>
  </si>
  <si>
    <t>% of total</t>
  </si>
  <si>
    <t>Operating Costs</t>
  </si>
  <si>
    <t>DOL</t>
  </si>
  <si>
    <t>DFL</t>
  </si>
  <si>
    <t>Hilton</t>
  </si>
  <si>
    <t>Marriott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</si>
</sst>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9" fontId="0" fillId="0" borderId="0" xfId="1" applyFont="1"/>
    <xf numFmtId="0" fontId="2" fillId="0" borderId="0" xfId="0" applyFont="1"/>
    <xf numFmtId="0" fontId="0" fillId="0" borderId="1" xfId="0" applyBorder="1"/>
    <xf numFmtId="0" fontId="0" fillId="0" borderId="0" xfId="0" applyBorder="1"/>
    <xf numFmtId="9" fontId="0" fillId="0" borderId="2" xfId="1" applyFont="1" applyBorder="1"/>
    <xf numFmtId="0" fontId="0" fillId="0" borderId="3" xfId="0" applyBorder="1"/>
    <xf numFmtId="9" fontId="0" fillId="0" borderId="5" xfId="1" applyFont="1" applyBorder="1"/>
    <xf numFmtId="0" fontId="2" fillId="0" borderId="6" xfId="0" applyFont="1" applyBorder="1"/>
    <xf numFmtId="0" fontId="0" fillId="0" borderId="2" xfId="0" applyBorder="1"/>
    <xf numFmtId="0" fontId="2" fillId="0" borderId="1" xfId="0" applyFont="1" applyBorder="1"/>
    <xf numFmtId="9" fontId="0" fillId="0" borderId="0" xfId="1" applyFont="1" applyBorder="1"/>
    <xf numFmtId="9" fontId="0" fillId="0" borderId="4" xfId="1" applyFont="1" applyBorder="1"/>
    <xf numFmtId="0" fontId="2" fillId="0" borderId="7" xfId="0" applyFont="1" applyBorder="1"/>
    <xf numFmtId="0" fontId="2" fillId="0" borderId="8" xfId="0" applyFont="1" applyBorder="1"/>
    <xf numFmtId="9" fontId="0" fillId="0" borderId="0" xfId="0" applyNumberFormat="1"/>
    <xf numFmtId="0" fontId="0" fillId="4" borderId="0" xfId="0" applyFill="1"/>
    <xf numFmtId="9" fontId="0" fillId="0" borderId="0" xfId="1" applyFont="1" applyFill="1"/>
    <xf numFmtId="0" fontId="0" fillId="0" borderId="9" xfId="0" applyBorder="1"/>
    <xf numFmtId="9" fontId="0" fillId="0" borderId="9" xfId="1" applyFont="1" applyBorder="1"/>
    <xf numFmtId="0" fontId="0" fillId="0" borderId="14" xfId="0" applyBorder="1" applyAlignment="1">
      <alignment horizontal="right"/>
    </xf>
    <xf numFmtId="9" fontId="0" fillId="0" borderId="12" xfId="1" applyFont="1" applyBorder="1"/>
    <xf numFmtId="0" fontId="0" fillId="0" borderId="14" xfId="0" applyBorder="1"/>
    <xf numFmtId="0" fontId="0" fillId="0" borderId="13" xfId="0" applyBorder="1" applyAlignment="1">
      <alignment horizontal="right"/>
    </xf>
    <xf numFmtId="0" fontId="0" fillId="0" borderId="16" xfId="0" applyBorder="1"/>
    <xf numFmtId="9" fontId="0" fillId="0" borderId="17" xfId="1" applyFont="1" applyBorder="1"/>
    <xf numFmtId="0" fontId="2" fillId="0" borderId="18" xfId="0" applyFont="1" applyBorder="1"/>
    <xf numFmtId="0" fontId="0" fillId="0" borderId="19" xfId="0" applyBorder="1"/>
    <xf numFmtId="0" fontId="2" fillId="0" borderId="13" xfId="0" applyFont="1" applyBorder="1"/>
    <xf numFmtId="0" fontId="0" fillId="0" borderId="13" xfId="0" applyBorder="1"/>
    <xf numFmtId="0" fontId="0" fillId="0" borderId="0" xfId="0" applyFill="1" applyBorder="1"/>
    <xf numFmtId="0" fontId="0" fillId="0" borderId="15" xfId="0" applyBorder="1" applyAlignment="1">
      <alignment horizontal="right"/>
    </xf>
    <xf numFmtId="0" fontId="0" fillId="0" borderId="20" xfId="0" applyBorder="1"/>
    <xf numFmtId="9" fontId="0" fillId="0" borderId="20" xfId="1" applyFont="1" applyBorder="1"/>
    <xf numFmtId="0" fontId="0" fillId="0" borderId="21" xfId="0" applyBorder="1"/>
    <xf numFmtId="9" fontId="0" fillId="0" borderId="14" xfId="1" applyFont="1" applyBorder="1"/>
    <xf numFmtId="9" fontId="0" fillId="2" borderId="14" xfId="1" applyFont="1" applyFill="1" applyBorder="1"/>
    <xf numFmtId="9" fontId="0" fillId="0" borderId="16" xfId="1" applyFont="1" applyBorder="1"/>
    <xf numFmtId="0" fontId="2" fillId="0" borderId="10" xfId="0" applyFont="1" applyBorder="1"/>
    <xf numFmtId="0" fontId="2" fillId="0" borderId="9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9" fontId="0" fillId="0" borderId="9" xfId="1" applyFont="1" applyFill="1" applyBorder="1"/>
    <xf numFmtId="9" fontId="0" fillId="0" borderId="11" xfId="1" applyFont="1" applyBorder="1"/>
    <xf numFmtId="9" fontId="0" fillId="2" borderId="12" xfId="1" applyFont="1" applyFill="1" applyBorder="1"/>
    <xf numFmtId="9" fontId="0" fillId="3" borderId="12" xfId="1" applyFont="1" applyFill="1" applyBorder="1"/>
    <xf numFmtId="0" fontId="2" fillId="0" borderId="21" xfId="0" applyFont="1" applyBorder="1"/>
    <xf numFmtId="0" fontId="0" fillId="0" borderId="16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22" xfId="0" applyBorder="1"/>
    <xf numFmtId="9" fontId="0" fillId="0" borderId="23" xfId="1" applyFont="1" applyBorder="1"/>
    <xf numFmtId="9" fontId="0" fillId="2" borderId="23" xfId="1" applyFont="1" applyFill="1" applyBorder="1"/>
    <xf numFmtId="0" fontId="0" fillId="0" borderId="11" xfId="0" applyBorder="1"/>
    <xf numFmtId="2" fontId="0" fillId="0" borderId="12" xfId="0" applyNumberFormat="1" applyBorder="1"/>
    <xf numFmtId="2" fontId="0" fillId="0" borderId="17" xfId="0" applyNumberFormat="1" applyBorder="1"/>
    <xf numFmtId="2" fontId="0" fillId="0" borderId="14" xfId="0" applyNumberFormat="1" applyBorder="1"/>
    <xf numFmtId="2" fontId="0" fillId="0" borderId="16" xfId="0" applyNumberFormat="1" applyBorder="1"/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802FD-EE0F-40D6-819D-954A630FFBF3}">
  <dimension ref="A1:K57"/>
  <sheetViews>
    <sheetView topLeftCell="A5" zoomScale="168" workbookViewId="0">
      <selection activeCell="K17" sqref="K17"/>
    </sheetView>
  </sheetViews>
  <sheetFormatPr baseColWidth="10" defaultColWidth="8.83203125" defaultRowHeight="15" x14ac:dyDescent="0.2"/>
  <cols>
    <col min="1" max="1" width="43.6640625" bestFit="1" customWidth="1"/>
    <col min="2" max="3" width="17" bestFit="1" customWidth="1"/>
    <col min="5" max="5" width="13.33203125" bestFit="1" customWidth="1"/>
    <col min="6" max="6" width="13.33203125" customWidth="1"/>
    <col min="7" max="7" width="24.5" bestFit="1" customWidth="1"/>
    <col min="8" max="9" width="16.6640625" bestFit="1" customWidth="1"/>
    <col min="10" max="11" width="8.83203125" customWidth="1"/>
  </cols>
  <sheetData>
    <row r="1" spans="1:11" x14ac:dyDescent="0.2">
      <c r="E1" s="4"/>
    </row>
    <row r="2" spans="1:11" x14ac:dyDescent="0.2">
      <c r="A2" s="26" t="s">
        <v>60</v>
      </c>
      <c r="B2" s="34" t="s">
        <v>59</v>
      </c>
      <c r="C2" s="27" t="s">
        <v>55</v>
      </c>
      <c r="D2" s="34"/>
      <c r="E2" s="4"/>
      <c r="G2" s="45" t="s">
        <v>61</v>
      </c>
      <c r="H2" s="27" t="s">
        <v>54</v>
      </c>
      <c r="I2" s="34" t="s">
        <v>55</v>
      </c>
      <c r="J2" s="42"/>
    </row>
    <row r="3" spans="1:11" x14ac:dyDescent="0.2">
      <c r="A3" s="38" t="s">
        <v>0</v>
      </c>
      <c r="B3" s="39">
        <f>SUM(B10+B4)</f>
        <v>17129</v>
      </c>
      <c r="C3" s="40">
        <f>SUM(C10+C4)</f>
        <v>15067</v>
      </c>
      <c r="D3" s="19">
        <f>(B3-C3)/C3</f>
        <v>0.13685537930576758</v>
      </c>
      <c r="E3" s="4">
        <f>B3-C3</f>
        <v>2062</v>
      </c>
      <c r="G3" s="47" t="s">
        <v>19</v>
      </c>
      <c r="H3" s="48">
        <v>3417</v>
      </c>
      <c r="I3" s="18">
        <v>7083</v>
      </c>
      <c r="J3" s="49">
        <f>(H3-I3)/I3</f>
        <v>-0.51757729775518846</v>
      </c>
      <c r="K3">
        <f>H3-I3</f>
        <v>-3666</v>
      </c>
    </row>
    <row r="4" spans="1:11" x14ac:dyDescent="0.2">
      <c r="A4" s="23" t="s">
        <v>56</v>
      </c>
      <c r="B4" s="22">
        <v>4584</v>
      </c>
      <c r="C4" s="4">
        <v>2255</v>
      </c>
      <c r="D4" s="35">
        <f>(B4-C4)/C4</f>
        <v>1.0328159645232815</v>
      </c>
      <c r="E4" s="4">
        <f t="shared" ref="E4:E27" si="0">B4-C4</f>
        <v>2329</v>
      </c>
      <c r="G4" s="20" t="s">
        <v>20</v>
      </c>
      <c r="H4" s="4">
        <v>3417</v>
      </c>
      <c r="I4" s="22">
        <v>7083</v>
      </c>
      <c r="J4" s="21">
        <f t="shared" ref="J4:J17" si="1">(H4-I4)/I4</f>
        <v>-0.51757729775518846</v>
      </c>
      <c r="K4">
        <f t="shared" ref="K4:K17" si="2">H4-I4</f>
        <v>-3666</v>
      </c>
    </row>
    <row r="5" spans="1:11" x14ac:dyDescent="0.2">
      <c r="A5" s="23" t="s">
        <v>57</v>
      </c>
      <c r="B5" s="22">
        <v>890</v>
      </c>
      <c r="C5" s="4">
        <v>1193</v>
      </c>
      <c r="D5" s="35">
        <f t="shared" ref="D5:D26" si="3">(B5-C5)/C5</f>
        <v>-0.2539815590947192</v>
      </c>
      <c r="E5" s="4">
        <f t="shared" si="0"/>
        <v>-303</v>
      </c>
      <c r="G5" s="20" t="s">
        <v>21</v>
      </c>
      <c r="H5" s="4">
        <f>478</f>
        <v>478</v>
      </c>
      <c r="I5" s="22">
        <v>942</v>
      </c>
      <c r="J5" s="21">
        <f t="shared" si="1"/>
        <v>-0.49256900212314225</v>
      </c>
      <c r="K5">
        <f t="shared" si="2"/>
        <v>-464</v>
      </c>
    </row>
    <row r="6" spans="1:11" x14ac:dyDescent="0.2">
      <c r="A6" s="23" t="s">
        <v>1</v>
      </c>
      <c r="B6" s="22">
        <v>113</v>
      </c>
      <c r="C6" s="4">
        <v>115</v>
      </c>
      <c r="D6" s="35">
        <f t="shared" si="3"/>
        <v>-1.7391304347826087E-2</v>
      </c>
      <c r="E6" s="4">
        <f t="shared" si="0"/>
        <v>-2</v>
      </c>
      <c r="G6" s="20" t="s">
        <v>22</v>
      </c>
      <c r="H6" s="4">
        <f>H3-H5</f>
        <v>2939</v>
      </c>
      <c r="I6" s="22">
        <f>I4-I5</f>
        <v>6141</v>
      </c>
      <c r="J6" s="21">
        <f t="shared" si="1"/>
        <v>-0.52141345057808175</v>
      </c>
      <c r="K6">
        <f t="shared" si="2"/>
        <v>-3202</v>
      </c>
    </row>
    <row r="7" spans="1:11" x14ac:dyDescent="0.2">
      <c r="A7" s="23" t="s">
        <v>2</v>
      </c>
      <c r="B7" s="22">
        <v>113</v>
      </c>
      <c r="C7" s="4">
        <v>138</v>
      </c>
      <c r="D7" s="35">
        <f t="shared" si="3"/>
        <v>-0.18115942028985507</v>
      </c>
      <c r="E7" s="4">
        <f t="shared" si="0"/>
        <v>-25</v>
      </c>
      <c r="G7" s="20" t="s">
        <v>23</v>
      </c>
      <c r="H7" s="4">
        <f>H6/H4</f>
        <v>0.86011120866256952</v>
      </c>
      <c r="I7" s="22">
        <f>I6/I4</f>
        <v>0.86700550614146543</v>
      </c>
      <c r="J7" s="21">
        <f t="shared" si="1"/>
        <v>-7.9518497057514698E-3</v>
      </c>
      <c r="K7">
        <f t="shared" si="2"/>
        <v>-6.8942974788959166E-3</v>
      </c>
    </row>
    <row r="8" spans="1:11" x14ac:dyDescent="0.2">
      <c r="A8" s="23" t="s">
        <v>58</v>
      </c>
      <c r="B8" s="22">
        <v>3468</v>
      </c>
      <c r="C8" s="4">
        <v>809</v>
      </c>
      <c r="D8" s="36">
        <f t="shared" si="3"/>
        <v>3.2867737948084055</v>
      </c>
      <c r="E8" s="4">
        <f t="shared" si="0"/>
        <v>2659</v>
      </c>
      <c r="G8" s="20" t="s">
        <v>24</v>
      </c>
      <c r="H8" s="4">
        <v>269</v>
      </c>
      <c r="I8" s="22">
        <v>90</v>
      </c>
      <c r="J8" s="43">
        <f t="shared" si="1"/>
        <v>1.9888888888888889</v>
      </c>
      <c r="K8">
        <f t="shared" si="2"/>
        <v>179</v>
      </c>
    </row>
    <row r="9" spans="1:11" x14ac:dyDescent="0.2">
      <c r="A9" s="29"/>
      <c r="B9" s="22"/>
      <c r="C9" s="4"/>
      <c r="D9" s="35"/>
      <c r="E9" s="4">
        <f t="shared" si="0"/>
        <v>0</v>
      </c>
      <c r="G9" s="20" t="s">
        <v>62</v>
      </c>
      <c r="H9" s="4">
        <v>-223</v>
      </c>
      <c r="I9" s="22">
        <v>1309</v>
      </c>
      <c r="J9" s="44">
        <f t="shared" si="1"/>
        <v>-1.1703590527119938</v>
      </c>
      <c r="K9">
        <f t="shared" si="2"/>
        <v>-1532</v>
      </c>
    </row>
    <row r="10" spans="1:11" x14ac:dyDescent="0.2">
      <c r="A10" s="28" t="s">
        <v>3</v>
      </c>
      <c r="B10" s="22">
        <v>12545</v>
      </c>
      <c r="C10" s="4">
        <v>12812</v>
      </c>
      <c r="D10" s="35">
        <f t="shared" si="3"/>
        <v>-2.083983765220106E-2</v>
      </c>
      <c r="E10" s="4">
        <f t="shared" si="0"/>
        <v>-267</v>
      </c>
      <c r="G10" s="20" t="s">
        <v>25</v>
      </c>
      <c r="H10" s="4">
        <f>H9/H4</f>
        <v>-6.52619256657887E-2</v>
      </c>
      <c r="I10" s="22">
        <f>I9/I4</f>
        <v>0.18480869687985316</v>
      </c>
      <c r="J10" s="21">
        <f t="shared" si="1"/>
        <v>-1.3531323296339046</v>
      </c>
      <c r="K10">
        <f t="shared" si="2"/>
        <v>-0.25007062254564183</v>
      </c>
    </row>
    <row r="11" spans="1:11" x14ac:dyDescent="0.2">
      <c r="A11" s="23" t="s">
        <v>4</v>
      </c>
      <c r="B11" s="22">
        <v>349</v>
      </c>
      <c r="C11" s="4">
        <v>380</v>
      </c>
      <c r="D11" s="35">
        <f t="shared" si="3"/>
        <v>-8.1578947368421056E-2</v>
      </c>
      <c r="E11" s="4">
        <f t="shared" si="0"/>
        <v>-31</v>
      </c>
      <c r="G11" s="20" t="s">
        <v>26</v>
      </c>
      <c r="H11" s="4">
        <v>189</v>
      </c>
      <c r="I11" s="22">
        <v>327</v>
      </c>
      <c r="J11" s="21">
        <f t="shared" si="1"/>
        <v>-0.42201834862385323</v>
      </c>
      <c r="K11">
        <f t="shared" si="2"/>
        <v>-138</v>
      </c>
    </row>
    <row r="12" spans="1:11" x14ac:dyDescent="0.2">
      <c r="A12" s="23" t="s">
        <v>5</v>
      </c>
      <c r="B12" s="22">
        <v>10340</v>
      </c>
      <c r="C12" s="4">
        <v>10405</v>
      </c>
      <c r="D12" s="35">
        <f t="shared" si="3"/>
        <v>-6.2469966362325808E-3</v>
      </c>
      <c r="E12" s="4">
        <f t="shared" si="0"/>
        <v>-65</v>
      </c>
      <c r="G12" s="20" t="s">
        <v>27</v>
      </c>
      <c r="H12" s="4">
        <v>68</v>
      </c>
      <c r="I12" s="22">
        <v>1586</v>
      </c>
      <c r="J12" s="21">
        <f t="shared" si="1"/>
        <v>-0.95712484237074402</v>
      </c>
      <c r="K12">
        <f t="shared" si="2"/>
        <v>-1518</v>
      </c>
    </row>
    <row r="13" spans="1:11" x14ac:dyDescent="0.2">
      <c r="A13" s="23" t="s">
        <v>6</v>
      </c>
      <c r="B13" s="22">
        <v>889</v>
      </c>
      <c r="C13" s="4">
        <v>3240</v>
      </c>
      <c r="D13" s="36">
        <f t="shared" si="3"/>
        <v>-0.72561728395061731</v>
      </c>
      <c r="E13" s="4">
        <f t="shared" si="0"/>
        <v>-2351</v>
      </c>
      <c r="G13" s="20" t="s">
        <v>28</v>
      </c>
      <c r="H13" s="4">
        <v>-575</v>
      </c>
      <c r="I13" s="22">
        <v>1001</v>
      </c>
      <c r="J13" s="21">
        <f t="shared" si="1"/>
        <v>-1.5744255744255744</v>
      </c>
      <c r="K13">
        <f t="shared" si="2"/>
        <v>-1576</v>
      </c>
    </row>
    <row r="14" spans="1:11" x14ac:dyDescent="0.2">
      <c r="A14" s="23" t="s">
        <v>7</v>
      </c>
      <c r="B14" s="22">
        <v>967</v>
      </c>
      <c r="C14" s="4">
        <v>1042</v>
      </c>
      <c r="D14" s="35">
        <f t="shared" si="3"/>
        <v>-7.1976967370441458E-2</v>
      </c>
      <c r="E14" s="4">
        <f t="shared" si="0"/>
        <v>-75</v>
      </c>
      <c r="G14" s="20" t="s">
        <v>29</v>
      </c>
      <c r="H14" s="4">
        <v>-80</v>
      </c>
      <c r="I14" s="22">
        <v>291</v>
      </c>
      <c r="J14" s="21">
        <f t="shared" si="1"/>
        <v>-1.2749140893470789</v>
      </c>
      <c r="K14">
        <f t="shared" si="2"/>
        <v>-371</v>
      </c>
    </row>
    <row r="15" spans="1:11" x14ac:dyDescent="0.2">
      <c r="A15" s="23" t="s">
        <v>8</v>
      </c>
      <c r="B15" s="22">
        <v>17129</v>
      </c>
      <c r="C15" s="4">
        <f>SUM(C10+C4)</f>
        <v>15067</v>
      </c>
      <c r="D15" s="35">
        <f t="shared" si="3"/>
        <v>0.13685537930576758</v>
      </c>
      <c r="E15" s="4">
        <f t="shared" si="0"/>
        <v>2062</v>
      </c>
      <c r="G15" s="20" t="s">
        <v>30</v>
      </c>
      <c r="H15" s="4">
        <f>H13-H14</f>
        <v>-495</v>
      </c>
      <c r="I15" s="22">
        <f>I13-I14</f>
        <v>710</v>
      </c>
      <c r="J15" s="21">
        <f t="shared" si="1"/>
        <v>-1.6971830985915493</v>
      </c>
      <c r="K15">
        <f t="shared" si="2"/>
        <v>-1205</v>
      </c>
    </row>
    <row r="16" spans="1:11" x14ac:dyDescent="0.2">
      <c r="A16" s="29"/>
      <c r="B16" s="22"/>
      <c r="C16" s="4"/>
      <c r="D16" s="35"/>
      <c r="E16" s="4">
        <f t="shared" si="0"/>
        <v>0</v>
      </c>
      <c r="G16" s="39" t="s">
        <v>63</v>
      </c>
      <c r="H16" s="40">
        <v>-491</v>
      </c>
      <c r="I16" s="39">
        <v>706</v>
      </c>
      <c r="J16" s="50">
        <f t="shared" si="1"/>
        <v>-1.6954674220963173</v>
      </c>
      <c r="K16">
        <f t="shared" si="2"/>
        <v>-1197</v>
      </c>
    </row>
    <row r="17" spans="1:11" x14ac:dyDescent="0.2">
      <c r="A17" s="38" t="s">
        <v>9</v>
      </c>
      <c r="B17" s="39">
        <f>B23+B22</f>
        <v>17129</v>
      </c>
      <c r="C17" s="40">
        <f>C23+C22</f>
        <v>15067</v>
      </c>
      <c r="D17" s="41">
        <f t="shared" si="3"/>
        <v>0.13685537930576758</v>
      </c>
      <c r="E17" s="4">
        <f t="shared" si="0"/>
        <v>2062</v>
      </c>
      <c r="G17" s="46" t="s">
        <v>31</v>
      </c>
      <c r="H17" s="33">
        <f>H16/H13</f>
        <v>0.85391304347826091</v>
      </c>
      <c r="I17" s="37">
        <f>I16/I13</f>
        <v>0.70529470529470528</v>
      </c>
      <c r="J17" s="25">
        <f t="shared" si="1"/>
        <v>0.2107180687276759</v>
      </c>
      <c r="K17" s="1">
        <f t="shared" si="2"/>
        <v>0.14861833818355563</v>
      </c>
    </row>
    <row r="18" spans="1:11" x14ac:dyDescent="0.2">
      <c r="A18" s="23" t="s">
        <v>10</v>
      </c>
      <c r="B18" s="22">
        <v>2299</v>
      </c>
      <c r="C18" s="4">
        <v>2900</v>
      </c>
      <c r="D18" s="35">
        <f t="shared" si="3"/>
        <v>-0.20724137931034484</v>
      </c>
      <c r="E18" s="4">
        <f t="shared" si="0"/>
        <v>-601</v>
      </c>
    </row>
    <row r="19" spans="1:11" x14ac:dyDescent="0.2">
      <c r="A19" s="23" t="s">
        <v>11</v>
      </c>
      <c r="B19" s="22">
        <v>16149</v>
      </c>
      <c r="C19" s="4">
        <v>12366</v>
      </c>
      <c r="D19" s="35">
        <f t="shared" si="3"/>
        <v>0.30591945657447839</v>
      </c>
      <c r="E19" s="4">
        <f t="shared" si="0"/>
        <v>3783</v>
      </c>
    </row>
    <row r="20" spans="1:11" x14ac:dyDescent="0.2">
      <c r="A20" s="23" t="s">
        <v>12</v>
      </c>
      <c r="B20" s="22">
        <v>10439</v>
      </c>
      <c r="C20" s="4">
        <v>7767</v>
      </c>
      <c r="D20" s="35">
        <f t="shared" si="3"/>
        <v>0.34401956997553751</v>
      </c>
      <c r="E20" s="4">
        <f t="shared" si="0"/>
        <v>2672</v>
      </c>
      <c r="G20" s="4"/>
      <c r="H20" s="18" t="s">
        <v>59</v>
      </c>
      <c r="I20" s="18" t="s">
        <v>55</v>
      </c>
      <c r="J20" s="18" t="s">
        <v>68</v>
      </c>
    </row>
    <row r="21" spans="1:11" x14ac:dyDescent="0.2">
      <c r="A21" s="23" t="s">
        <v>13</v>
      </c>
      <c r="B21" s="22">
        <v>2688</v>
      </c>
      <c r="C21" s="4">
        <v>1888</v>
      </c>
      <c r="D21" s="35">
        <f t="shared" si="3"/>
        <v>0.42372881355932202</v>
      </c>
      <c r="E21" s="4">
        <f t="shared" si="0"/>
        <v>800</v>
      </c>
      <c r="G21" s="18" t="s">
        <v>64</v>
      </c>
      <c r="H21" s="18">
        <f>H3</f>
        <v>3417</v>
      </c>
      <c r="I21" s="18">
        <f>I3</f>
        <v>7083</v>
      </c>
      <c r="J21" s="19">
        <f>(H21-I21)/I21</f>
        <v>-0.51757729775518846</v>
      </c>
    </row>
    <row r="22" spans="1:11" x14ac:dyDescent="0.2">
      <c r="A22" s="23" t="s">
        <v>14</v>
      </c>
      <c r="B22" s="22">
        <f>SUM(B19+B18)</f>
        <v>18448</v>
      </c>
      <c r="C22" s="4">
        <f>C19+C18</f>
        <v>15266</v>
      </c>
      <c r="D22" s="35">
        <f t="shared" si="3"/>
        <v>0.20843704965282328</v>
      </c>
      <c r="E22" s="4">
        <f t="shared" si="0"/>
        <v>3182</v>
      </c>
      <c r="G22" s="18" t="s">
        <v>65</v>
      </c>
      <c r="H22" s="18">
        <f>H6</f>
        <v>2939</v>
      </c>
      <c r="I22" s="18">
        <f>I6</f>
        <v>6141</v>
      </c>
      <c r="J22" s="19">
        <f t="shared" ref="J22:J25" si="4">(H22-I22)/I22</f>
        <v>-0.52141345057808175</v>
      </c>
    </row>
    <row r="23" spans="1:11" x14ac:dyDescent="0.2">
      <c r="A23" s="23" t="s">
        <v>15</v>
      </c>
      <c r="B23" s="22">
        <v>-1319</v>
      </c>
      <c r="C23" s="30">
        <v>-199</v>
      </c>
      <c r="D23" s="36">
        <f t="shared" si="3"/>
        <v>5.6281407035175883</v>
      </c>
      <c r="E23" s="4">
        <f t="shared" si="0"/>
        <v>-1120</v>
      </c>
      <c r="G23" s="18" t="s">
        <v>66</v>
      </c>
      <c r="H23" s="18">
        <f>H9</f>
        <v>-223</v>
      </c>
      <c r="I23" s="18">
        <f>I9</f>
        <v>1309</v>
      </c>
      <c r="J23" s="19">
        <f>(H23-I23)/I23</f>
        <v>-1.1703590527119938</v>
      </c>
    </row>
    <row r="24" spans="1:11" x14ac:dyDescent="0.2">
      <c r="A24" s="23" t="s">
        <v>16</v>
      </c>
      <c r="B24" s="22">
        <v>-853</v>
      </c>
      <c r="C24" s="4">
        <v>-2452</v>
      </c>
      <c r="D24" s="35">
        <f t="shared" si="3"/>
        <v>-0.6521207177814029</v>
      </c>
      <c r="E24" s="4">
        <f t="shared" si="0"/>
        <v>1599</v>
      </c>
      <c r="G24" s="18" t="s">
        <v>83</v>
      </c>
      <c r="H24" s="18">
        <f>H5</f>
        <v>478</v>
      </c>
      <c r="I24" s="18">
        <f>I5</f>
        <v>942</v>
      </c>
      <c r="J24" s="19">
        <f>(H24-I24)/I24</f>
        <v>-0.49256900212314225</v>
      </c>
    </row>
    <row r="25" spans="1:11" x14ac:dyDescent="0.2">
      <c r="A25" s="23" t="s">
        <v>17</v>
      </c>
      <c r="B25" s="22">
        <v>-6508</v>
      </c>
      <c r="C25" s="4">
        <v>-18997</v>
      </c>
      <c r="D25" s="35">
        <f t="shared" si="3"/>
        <v>-0.65741959256724747</v>
      </c>
      <c r="E25" s="4">
        <f t="shared" si="0"/>
        <v>12489</v>
      </c>
      <c r="G25" s="18" t="s">
        <v>67</v>
      </c>
      <c r="H25" s="18">
        <f>H16</f>
        <v>-491</v>
      </c>
      <c r="I25" s="18">
        <f>I16</f>
        <v>706</v>
      </c>
      <c r="J25" s="19">
        <f t="shared" si="4"/>
        <v>-1.6954674220963173</v>
      </c>
    </row>
    <row r="26" spans="1:11" x14ac:dyDescent="0.2">
      <c r="A26" s="31" t="s">
        <v>18</v>
      </c>
      <c r="B26" s="24">
        <v>3</v>
      </c>
      <c r="C26" s="32">
        <v>9</v>
      </c>
      <c r="D26" s="37">
        <f t="shared" si="3"/>
        <v>-0.66666666666666663</v>
      </c>
      <c r="E26" s="4">
        <f t="shared" si="0"/>
        <v>-6</v>
      </c>
    </row>
    <row r="27" spans="1:11" x14ac:dyDescent="0.2">
      <c r="E27" s="4">
        <f t="shared" si="0"/>
        <v>0</v>
      </c>
    </row>
    <row r="28" spans="1:11" x14ac:dyDescent="0.2">
      <c r="E28" s="4"/>
    </row>
    <row r="29" spans="1:11" x14ac:dyDescent="0.2">
      <c r="E29" s="4"/>
    </row>
    <row r="30" spans="1:11" x14ac:dyDescent="0.2">
      <c r="E30" s="4"/>
    </row>
    <row r="31" spans="1:11" x14ac:dyDescent="0.2">
      <c r="B31" t="s">
        <v>54</v>
      </c>
      <c r="C31" t="s">
        <v>55</v>
      </c>
    </row>
    <row r="32" spans="1:11" x14ac:dyDescent="0.2">
      <c r="A32" t="s">
        <v>32</v>
      </c>
    </row>
    <row r="33" spans="1:9" x14ac:dyDescent="0.2">
      <c r="A33" t="s">
        <v>33</v>
      </c>
      <c r="B33">
        <v>3417</v>
      </c>
      <c r="C33">
        <v>7083</v>
      </c>
    </row>
    <row r="34" spans="1:9" x14ac:dyDescent="0.2">
      <c r="A34" t="s">
        <v>34</v>
      </c>
      <c r="B34" s="1">
        <f>(B33-C33)/C33</f>
        <v>-0.51757729775518846</v>
      </c>
    </row>
    <row r="35" spans="1:9" x14ac:dyDescent="0.2">
      <c r="A35" t="s">
        <v>35</v>
      </c>
      <c r="B35">
        <f>B15-B22</f>
        <v>-1319</v>
      </c>
      <c r="C35">
        <f>C15-C22</f>
        <v>-199</v>
      </c>
      <c r="H35">
        <v>2020</v>
      </c>
      <c r="I35">
        <v>2019</v>
      </c>
    </row>
    <row r="36" spans="1:9" x14ac:dyDescent="0.2">
      <c r="A36" s="2" t="s">
        <v>37</v>
      </c>
      <c r="G36" t="s">
        <v>69</v>
      </c>
      <c r="H36">
        <v>51</v>
      </c>
      <c r="I36">
        <v>0</v>
      </c>
    </row>
    <row r="37" spans="1:9" x14ac:dyDescent="0.2">
      <c r="A37" s="1" t="s">
        <v>38</v>
      </c>
      <c r="B37" s="17">
        <f>+H16/B23</f>
        <v>0.37225170583775585</v>
      </c>
      <c r="C37" s="17">
        <f>(I16/C23)</f>
        <v>-3.5477386934673367</v>
      </c>
    </row>
    <row r="38" spans="1:9" x14ac:dyDescent="0.2">
      <c r="A38" s="1" t="s">
        <v>39</v>
      </c>
      <c r="B38" s="17">
        <f>+H9/B3</f>
        <v>-1.3018856909335045E-2</v>
      </c>
      <c r="C38" s="17">
        <f>+I9/C3</f>
        <v>8.687860888033451E-2</v>
      </c>
      <c r="D38" s="15"/>
      <c r="E38" s="15">
        <f>C39/C40</f>
        <v>0.3931261662980019</v>
      </c>
    </row>
    <row r="39" spans="1:9" x14ac:dyDescent="0.2">
      <c r="A39" s="1" t="s">
        <v>40</v>
      </c>
      <c r="B39" s="1">
        <f>H9/H4</f>
        <v>-6.52619256657887E-2</v>
      </c>
      <c r="C39" s="1">
        <f>I9/I4</f>
        <v>0.18480869687985316</v>
      </c>
    </row>
    <row r="40" spans="1:9" x14ac:dyDescent="0.2">
      <c r="A40" s="1" t="s">
        <v>41</v>
      </c>
      <c r="B40" s="1">
        <f>B33/B15</f>
        <v>0.19948625138653744</v>
      </c>
      <c r="C40" s="1">
        <f>C33/C15</f>
        <v>0.47010021902170307</v>
      </c>
    </row>
    <row r="41" spans="1:9" x14ac:dyDescent="0.2">
      <c r="A41" s="1" t="s">
        <v>42</v>
      </c>
      <c r="B41" s="1">
        <f>H9/B15</f>
        <v>-1.3018856909335045E-2</v>
      </c>
      <c r="C41" s="1">
        <f>I9/C15</f>
        <v>8.687860888033451E-2</v>
      </c>
    </row>
    <row r="42" spans="1:9" x14ac:dyDescent="0.2">
      <c r="A42" s="1"/>
      <c r="B42" s="1"/>
      <c r="C42" s="1"/>
    </row>
    <row r="43" spans="1:9" x14ac:dyDescent="0.2">
      <c r="A43" s="2" t="s">
        <v>43</v>
      </c>
    </row>
    <row r="44" spans="1:9" x14ac:dyDescent="0.2">
      <c r="A44" t="s">
        <v>44</v>
      </c>
      <c r="B44">
        <f>H6</f>
        <v>2939</v>
      </c>
      <c r="C44">
        <f>I6</f>
        <v>6141</v>
      </c>
    </row>
    <row r="45" spans="1:9" x14ac:dyDescent="0.2">
      <c r="A45" t="s">
        <v>45</v>
      </c>
      <c r="B45">
        <f>H16/B44</f>
        <v>-0.16706362708404218</v>
      </c>
      <c r="C45">
        <f>I16/C44</f>
        <v>0.11496498941540466</v>
      </c>
    </row>
    <row r="47" spans="1:9" x14ac:dyDescent="0.2">
      <c r="A47" s="2" t="s">
        <v>46</v>
      </c>
    </row>
    <row r="48" spans="1:9" x14ac:dyDescent="0.2">
      <c r="A48" t="s">
        <v>47</v>
      </c>
      <c r="B48">
        <f>B4-B18</f>
        <v>2285</v>
      </c>
      <c r="C48">
        <f>C4-C18</f>
        <v>-645</v>
      </c>
    </row>
    <row r="49" spans="1:3" x14ac:dyDescent="0.2">
      <c r="A49" t="s">
        <v>48</v>
      </c>
      <c r="B49">
        <f>B33/B48</f>
        <v>1.4954048140043763</v>
      </c>
      <c r="C49">
        <f>C33/C48</f>
        <v>-10.981395348837209</v>
      </c>
    </row>
    <row r="50" spans="1:3" x14ac:dyDescent="0.2">
      <c r="A50" t="s">
        <v>49</v>
      </c>
      <c r="B50">
        <f>B33/B10</f>
        <v>0.27237943403746512</v>
      </c>
      <c r="C50">
        <f>C33/C10</f>
        <v>0.55284108648142372</v>
      </c>
    </row>
    <row r="51" spans="1:3" x14ac:dyDescent="0.2">
      <c r="A51" t="s">
        <v>36</v>
      </c>
      <c r="B51" t="s">
        <v>70</v>
      </c>
    </row>
    <row r="53" spans="1:3" x14ac:dyDescent="0.2">
      <c r="A53" s="2" t="s">
        <v>50</v>
      </c>
    </row>
    <row r="54" spans="1:3" x14ac:dyDescent="0.2">
      <c r="A54" t="s">
        <v>51</v>
      </c>
      <c r="B54" s="16">
        <f>+(H36+B20-B8)/+B23</f>
        <v>-5.3237300985595146</v>
      </c>
      <c r="C54" s="16">
        <f>+(I36+C20-C8)/+C23</f>
        <v>-34.964824120603012</v>
      </c>
    </row>
    <row r="55" spans="1:3" x14ac:dyDescent="0.2">
      <c r="A55" t="s">
        <v>52</v>
      </c>
      <c r="B55">
        <f>B4/B18</f>
        <v>1.9939103958242714</v>
      </c>
      <c r="C55">
        <f>C4/C18</f>
        <v>0.77758620689655178</v>
      </c>
    </row>
    <row r="56" spans="1:3" x14ac:dyDescent="0.2">
      <c r="A56" t="s">
        <v>53</v>
      </c>
      <c r="B56">
        <f>B22/B15</f>
        <v>1.0770039114951253</v>
      </c>
      <c r="C56">
        <f>C22/C15</f>
        <v>1.0132076723966283</v>
      </c>
    </row>
    <row r="57" spans="1:3" x14ac:dyDescent="0.2">
      <c r="A57" t="s">
        <v>71</v>
      </c>
      <c r="B57">
        <f>B20/(B20+B23)</f>
        <v>1.1446271929824561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21902-185A-4B03-9C89-5958D3EB84FC}">
  <dimension ref="A1:D17"/>
  <sheetViews>
    <sheetView tabSelected="1" zoomScale="150" workbookViewId="0">
      <selection activeCell="B21" sqref="B21"/>
    </sheetView>
  </sheetViews>
  <sheetFormatPr baseColWidth="10" defaultColWidth="8.83203125" defaultRowHeight="15" x14ac:dyDescent="0.2"/>
  <cols>
    <col min="1" max="1" width="31.6640625" bestFit="1" customWidth="1"/>
    <col min="2" max="2" width="14.5" bestFit="1" customWidth="1"/>
    <col min="4" max="4" width="10.5" bestFit="1" customWidth="1"/>
  </cols>
  <sheetData>
    <row r="1" spans="1:4" x14ac:dyDescent="0.2">
      <c r="A1" s="8" t="s">
        <v>72</v>
      </c>
      <c r="B1" s="13" t="s">
        <v>74</v>
      </c>
      <c r="C1" s="13" t="s">
        <v>75</v>
      </c>
      <c r="D1" s="14" t="s">
        <v>76</v>
      </c>
    </row>
    <row r="2" spans="1:4" x14ac:dyDescent="0.2">
      <c r="A2" s="3" t="s">
        <v>77</v>
      </c>
      <c r="B2" s="4">
        <v>62</v>
      </c>
      <c r="C2" s="4">
        <v>700</v>
      </c>
      <c r="D2" s="9">
        <v>5571</v>
      </c>
    </row>
    <row r="3" spans="1:4" x14ac:dyDescent="0.2">
      <c r="A3" s="3" t="s">
        <v>73</v>
      </c>
      <c r="B3" s="4">
        <v>19780</v>
      </c>
      <c r="C3" s="4">
        <v>221814</v>
      </c>
      <c r="D3" s="9">
        <v>75688</v>
      </c>
    </row>
    <row r="4" spans="1:4" x14ac:dyDescent="0.2">
      <c r="A4" s="3" t="s">
        <v>82</v>
      </c>
      <c r="B4" s="11">
        <f>B3/SUM(B3:D3)</f>
        <v>6.234201751123606E-2</v>
      </c>
      <c r="C4" s="11">
        <f>C3/(SUM(B3:D3))</f>
        <v>0.69910678828297856</v>
      </c>
      <c r="D4" s="5">
        <f>D3/SUM(B3:D3)</f>
        <v>0.23855119420578538</v>
      </c>
    </row>
    <row r="5" spans="1:4" x14ac:dyDescent="0.2">
      <c r="A5" s="3"/>
      <c r="B5" s="4"/>
      <c r="C5" s="4"/>
      <c r="D5" s="9"/>
    </row>
    <row r="6" spans="1:4" x14ac:dyDescent="0.2">
      <c r="A6" s="10" t="s">
        <v>78</v>
      </c>
      <c r="B6" s="4"/>
      <c r="C6" s="4"/>
      <c r="D6" s="9"/>
    </row>
    <row r="7" spans="1:4" x14ac:dyDescent="0.2">
      <c r="A7" s="3" t="s">
        <v>77</v>
      </c>
      <c r="B7" s="4">
        <v>66</v>
      </c>
      <c r="C7" s="4">
        <v>2092</v>
      </c>
      <c r="D7" s="9">
        <v>5421</v>
      </c>
    </row>
    <row r="8" spans="1:4" x14ac:dyDescent="0.2">
      <c r="A8" s="3" t="s">
        <v>73</v>
      </c>
      <c r="B8" s="4">
        <v>151644</v>
      </c>
      <c r="C8" s="4">
        <v>569775</v>
      </c>
      <c r="D8" s="9">
        <v>828235</v>
      </c>
    </row>
    <row r="9" spans="1:4" x14ac:dyDescent="0.2">
      <c r="A9" s="3" t="s">
        <v>82</v>
      </c>
      <c r="B9" s="11">
        <f t="shared" ref="B9:C9" si="0">B8/SUM($B$8:$D$8)</f>
        <v>9.7856682846622536E-2</v>
      </c>
      <c r="C9" s="11">
        <f t="shared" si="0"/>
        <v>0.36767884960126584</v>
      </c>
      <c r="D9" s="5">
        <f>D8/SUM($B$8:$D$8)</f>
        <v>0.53446446755211163</v>
      </c>
    </row>
    <row r="10" spans="1:4" x14ac:dyDescent="0.2">
      <c r="A10" s="3"/>
      <c r="B10" s="4"/>
      <c r="C10" s="4"/>
      <c r="D10" s="9"/>
    </row>
    <row r="11" spans="1:4" x14ac:dyDescent="0.2">
      <c r="A11" s="10" t="s">
        <v>81</v>
      </c>
      <c r="B11" s="4"/>
      <c r="C11" s="4"/>
      <c r="D11" s="9"/>
    </row>
    <row r="12" spans="1:4" x14ac:dyDescent="0.2">
      <c r="A12" s="3" t="s">
        <v>80</v>
      </c>
      <c r="B12" s="11">
        <f t="shared" ref="B12:D13" si="1">(B7-B2)/B7</f>
        <v>6.0606060606060608E-2</v>
      </c>
      <c r="C12" s="11">
        <f t="shared" si="1"/>
        <v>0.66539196940726575</v>
      </c>
      <c r="D12" s="5">
        <f t="shared" si="1"/>
        <v>-2.7670171555063641E-2</v>
      </c>
    </row>
    <row r="13" spans="1:4" x14ac:dyDescent="0.2">
      <c r="A13" s="6" t="s">
        <v>79</v>
      </c>
      <c r="B13" s="12">
        <f t="shared" si="1"/>
        <v>0.86956292368969423</v>
      </c>
      <c r="C13" s="12">
        <f t="shared" si="1"/>
        <v>0.61069896011583524</v>
      </c>
      <c r="D13" s="7">
        <f t="shared" si="1"/>
        <v>0.90861530845714078</v>
      </c>
    </row>
    <row r="14" spans="1:4" x14ac:dyDescent="0.2">
      <c r="A14" s="4"/>
      <c r="B14" s="11"/>
      <c r="C14" s="11"/>
      <c r="D14" s="11"/>
    </row>
    <row r="15" spans="1:4" x14ac:dyDescent="0.2">
      <c r="B15" s="34" t="s">
        <v>86</v>
      </c>
      <c r="C15" s="51" t="s">
        <v>87</v>
      </c>
    </row>
    <row r="16" spans="1:4" x14ac:dyDescent="0.2">
      <c r="A16" s="34" t="s">
        <v>84</v>
      </c>
      <c r="B16" s="54">
        <f>'Hilton financials'!J9/'Hilton financials'!J4</f>
        <v>2.2612256329402762</v>
      </c>
      <c r="C16" s="52">
        <f>0.86/0.46</f>
        <v>1.8695652173913042</v>
      </c>
    </row>
    <row r="17" spans="1:3" x14ac:dyDescent="0.2">
      <c r="A17" s="24" t="s">
        <v>85</v>
      </c>
      <c r="B17" s="55">
        <f>'Hilton financials'!H9/-81</f>
        <v>2.7530864197530862</v>
      </c>
      <c r="C17" s="53">
        <f>212/100</f>
        <v>2.12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Hilton financials</vt:lpstr>
      <vt:lpstr>Property summary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Hristina Miljkovic</cp:lastModifiedBy>
  <dcterms:created xsi:type="dcterms:W3CDTF">2021-01-01T21:27:31Z</dcterms:created>
  <dcterms:modified xsi:type="dcterms:W3CDTF">2021-01-11T21:37:42Z</dcterms:modified>
</cp:coreProperties>
</file>